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Бравекто" sheetId="1" r:id="rId1"/>
    <sheet name="Глисты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B12" i="2"/>
  <c r="B13" s="1"/>
  <c r="G12"/>
  <c r="H6" i="1"/>
  <c r="H7"/>
  <c r="H8"/>
  <c r="F8" s="1"/>
  <c r="H5"/>
  <c r="F5"/>
  <c r="D6" s="1"/>
  <c r="N6"/>
  <c r="N7"/>
  <c r="L7" s="1"/>
  <c r="N8"/>
  <c r="N9"/>
  <c r="N10"/>
  <c r="N5"/>
  <c r="L5"/>
  <c r="R6"/>
  <c r="R7"/>
  <c r="R8"/>
  <c r="R9"/>
  <c r="J9" s="1"/>
  <c r="R5"/>
  <c r="Q5"/>
  <c r="S7"/>
  <c r="S8"/>
  <c r="S9"/>
  <c r="K9" s="1"/>
  <c r="S10"/>
  <c r="S6"/>
  <c r="K6" s="1"/>
  <c r="S5"/>
  <c r="P5"/>
  <c r="N2"/>
  <c r="G18" i="2"/>
  <c r="G11"/>
  <c r="E8" i="1"/>
  <c r="P9"/>
  <c r="L9"/>
  <c r="M9"/>
  <c r="J8"/>
  <c r="K8"/>
  <c r="P8"/>
  <c r="Q8"/>
  <c r="M8"/>
  <c r="L8"/>
  <c r="C6"/>
  <c r="G10" i="2"/>
  <c r="E6" i="1"/>
  <c r="G9" i="2"/>
  <c r="P7" i="1"/>
  <c r="Q7"/>
  <c r="K7"/>
  <c r="M7"/>
  <c r="J6"/>
  <c r="K5"/>
  <c r="J5"/>
  <c r="M5"/>
  <c r="Q6"/>
  <c r="E5"/>
  <c r="F9" i="2"/>
  <c r="G8"/>
  <c r="G7"/>
  <c r="O6" i="1"/>
  <c r="M6" s="1"/>
  <c r="O7"/>
  <c r="O8"/>
  <c r="O9"/>
  <c r="O10"/>
  <c r="O5"/>
  <c r="C7"/>
  <c r="E7" s="1"/>
  <c r="P6"/>
  <c r="R10"/>
  <c r="A7"/>
  <c r="A9" s="1"/>
  <c r="D6" i="2"/>
  <c r="D5"/>
  <c r="F5" s="1"/>
  <c r="B7"/>
  <c r="D7" s="1"/>
  <c r="E2"/>
  <c r="J7" i="1" l="1"/>
  <c r="Q9"/>
  <c r="G19" i="2"/>
  <c r="L6" i="1"/>
  <c r="A10"/>
  <c r="B8" i="2"/>
  <c r="B9" s="1"/>
  <c r="B10" s="1"/>
  <c r="B11" s="1"/>
  <c r="E7"/>
  <c r="F7"/>
  <c r="E5"/>
  <c r="F6"/>
  <c r="F6" i="1" l="1"/>
  <c r="D7" s="1"/>
  <c r="F7" s="1"/>
  <c r="D11" i="2"/>
  <c r="E11" s="1"/>
  <c r="D8"/>
  <c r="D9"/>
  <c r="D10"/>
  <c r="D12"/>
  <c r="F10"/>
  <c r="F11"/>
  <c r="E6"/>
  <c r="E9" l="1"/>
  <c r="E8"/>
  <c r="F8"/>
  <c r="B14"/>
  <c r="D13"/>
  <c r="E12"/>
  <c r="F12"/>
  <c r="D14" l="1"/>
  <c r="B15"/>
  <c r="D15" s="1"/>
  <c r="F13"/>
  <c r="E13"/>
  <c r="F14" l="1"/>
  <c r="E14"/>
  <c r="E15"/>
  <c r="F15"/>
</calcChain>
</file>

<file path=xl/sharedStrings.xml><?xml version="1.0" encoding="utf-8"?>
<sst xmlns="http://schemas.openxmlformats.org/spreadsheetml/2006/main" count="70" uniqueCount="40">
  <si>
    <t>Бровекто.</t>
  </si>
  <si>
    <t>До дачи</t>
  </si>
  <si>
    <t>После дачи</t>
  </si>
  <si>
    <t>Дал</t>
  </si>
  <si>
    <t>Вес таблетки граммы</t>
  </si>
  <si>
    <t>Вес собаки.</t>
  </si>
  <si>
    <t>График</t>
  </si>
  <si>
    <t>Дата дачи</t>
  </si>
  <si>
    <t>Факт</t>
  </si>
  <si>
    <t>Глисты</t>
  </si>
  <si>
    <t>Возраст</t>
  </si>
  <si>
    <t>дней</t>
  </si>
  <si>
    <t>Недель</t>
  </si>
  <si>
    <t>Месяц</t>
  </si>
  <si>
    <t>Препарат</t>
  </si>
  <si>
    <t>Название</t>
  </si>
  <si>
    <t>Лекарь</t>
  </si>
  <si>
    <t>Мллитров</t>
  </si>
  <si>
    <t>Дозировка</t>
  </si>
  <si>
    <t>1мл/5кг</t>
  </si>
  <si>
    <t>Грамм</t>
  </si>
  <si>
    <t>Гигантские 40,1 – 56</t>
  </si>
  <si>
    <t>10 млл</t>
  </si>
  <si>
    <t>На вес собаки</t>
  </si>
  <si>
    <t>млл</t>
  </si>
  <si>
    <t>Осталось</t>
  </si>
  <si>
    <t>Вещ-ва</t>
  </si>
  <si>
    <t>Дал препарата</t>
  </si>
  <si>
    <t>На 1 кг/56кг</t>
  </si>
  <si>
    <t>На 1 кг /40кг</t>
  </si>
  <si>
    <t>Среднее</t>
  </si>
  <si>
    <t>Празител</t>
  </si>
  <si>
    <t>1мл/10кг</t>
  </si>
  <si>
    <t>Вес последней таблетки</t>
  </si>
  <si>
    <t>Действующего вещ-ва/1кг</t>
  </si>
  <si>
    <t>№</t>
  </si>
  <si>
    <t>п/п</t>
  </si>
  <si>
    <t xml:space="preserve">1-ая </t>
  </si>
  <si>
    <t>грамм</t>
  </si>
  <si>
    <t>2-ая</t>
  </si>
</sst>
</file>

<file path=xl/styles.xml><?xml version="1.0" encoding="utf-8"?>
<styleSheet xmlns="http://schemas.openxmlformats.org/spreadsheetml/2006/main">
  <numFmts count="4">
    <numFmt numFmtId="164" formatCode="dd/mm/yy;@"/>
    <numFmt numFmtId="165" formatCode="0.0"/>
    <numFmt numFmtId="166" formatCode="0.0000"/>
    <numFmt numFmtId="167" formatCode="0.000"/>
  </numFmts>
  <fonts count="3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22222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BFAB4"/>
        <bgColor indexed="64"/>
      </patternFill>
    </fill>
    <fill>
      <patternFill patternType="solid">
        <fgColor rgb="FFD1F3FF"/>
        <bgColor indexed="64"/>
      </patternFill>
    </fill>
    <fill>
      <patternFill patternType="solid">
        <fgColor rgb="FFFFC1C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3"/>
        <bgColor indexed="64"/>
      </patternFill>
    </fill>
  </fills>
  <borders count="5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8">
    <xf numFmtId="0" fontId="0" fillId="0" borderId="0" xfId="0"/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1" fontId="1" fillId="0" borderId="10" xfId="0" applyNumberFormat="1" applyFont="1" applyBorder="1" applyAlignment="1">
      <alignment horizontal="center"/>
    </xf>
    <xf numFmtId="165" fontId="1" fillId="0" borderId="10" xfId="0" applyNumberFormat="1" applyFont="1" applyBorder="1" applyAlignment="1">
      <alignment horizontal="center"/>
    </xf>
    <xf numFmtId="1" fontId="1" fillId="0" borderId="9" xfId="0" applyNumberFormat="1" applyFont="1" applyBorder="1" applyAlignment="1">
      <alignment horizontal="center"/>
    </xf>
    <xf numFmtId="165" fontId="1" fillId="0" borderId="9" xfId="0" applyNumberFormat="1" applyFont="1" applyBorder="1" applyAlignment="1">
      <alignment horizontal="center"/>
    </xf>
    <xf numFmtId="165" fontId="1" fillId="0" borderId="24" xfId="0" applyNumberFormat="1" applyFont="1" applyBorder="1" applyAlignment="1">
      <alignment horizontal="center"/>
    </xf>
    <xf numFmtId="1" fontId="1" fillId="0" borderId="24" xfId="0" applyNumberFormat="1" applyFont="1" applyBorder="1" applyAlignment="1">
      <alignment horizontal="center"/>
    </xf>
    <xf numFmtId="0" fontId="1" fillId="0" borderId="3" xfId="0" applyFont="1" applyBorder="1"/>
    <xf numFmtId="164" fontId="1" fillId="0" borderId="3" xfId="0" applyNumberFormat="1" applyFont="1" applyBorder="1" applyAlignment="1">
      <alignment horizontal="center"/>
    </xf>
    <xf numFmtId="0" fontId="1" fillId="0" borderId="0" xfId="0" applyFont="1"/>
    <xf numFmtId="0" fontId="1" fillId="0" borderId="1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1" fillId="0" borderId="13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Border="1"/>
    <xf numFmtId="164" fontId="1" fillId="0" borderId="3" xfId="0" applyNumberFormat="1" applyFont="1" applyBorder="1" applyAlignment="1">
      <alignment horizontal="left"/>
    </xf>
    <xf numFmtId="0" fontId="1" fillId="0" borderId="25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" fontId="1" fillId="0" borderId="27" xfId="0" applyNumberFormat="1" applyFont="1" applyBorder="1" applyAlignment="1">
      <alignment horizontal="center"/>
    </xf>
    <xf numFmtId="1" fontId="1" fillId="0" borderId="8" xfId="0" applyNumberFormat="1" applyFont="1" applyBorder="1" applyAlignment="1">
      <alignment horizontal="center"/>
    </xf>
    <xf numFmtId="1" fontId="1" fillId="0" borderId="28" xfId="0" applyNumberFormat="1" applyFont="1" applyBorder="1" applyAlignment="1">
      <alignment horizontal="center"/>
    </xf>
    <xf numFmtId="1" fontId="1" fillId="0" borderId="29" xfId="0" applyNumberFormat="1" applyFont="1" applyBorder="1" applyAlignment="1">
      <alignment horizontal="center"/>
    </xf>
    <xf numFmtId="165" fontId="1" fillId="0" borderId="16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1" fillId="0" borderId="2" xfId="0" applyNumberFormat="1" applyFont="1" applyBorder="1" applyAlignment="1">
      <alignment horizontal="center"/>
    </xf>
    <xf numFmtId="165" fontId="1" fillId="0" borderId="1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" fillId="0" borderId="28" xfId="0" applyFont="1" applyFill="1" applyBorder="1" applyAlignment="1">
      <alignment horizontal="center" vertical="center"/>
    </xf>
    <xf numFmtId="165" fontId="1" fillId="0" borderId="24" xfId="0" applyNumberFormat="1" applyFont="1" applyBorder="1" applyAlignment="1">
      <alignment horizontal="center" vertical="center"/>
    </xf>
    <xf numFmtId="2" fontId="1" fillId="0" borderId="0" xfId="0" applyNumberFormat="1" applyFont="1"/>
    <xf numFmtId="0" fontId="1" fillId="0" borderId="31" xfId="0" applyFont="1" applyBorder="1"/>
    <xf numFmtId="0" fontId="1" fillId="0" borderId="0" xfId="0" applyFont="1" applyBorder="1" applyAlignment="1">
      <alignment horizontal="right"/>
    </xf>
    <xf numFmtId="165" fontId="1" fillId="0" borderId="0" xfId="0" applyNumberFormat="1" applyFont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2" fontId="1" fillId="2" borderId="32" xfId="0" applyNumberFormat="1" applyFont="1" applyFill="1" applyBorder="1" applyAlignment="1">
      <alignment horizontal="center" vertical="center"/>
    </xf>
    <xf numFmtId="165" fontId="1" fillId="2" borderId="25" xfId="0" applyNumberFormat="1" applyFont="1" applyFill="1" applyBorder="1" applyAlignment="1">
      <alignment vertical="center"/>
    </xf>
    <xf numFmtId="166" fontId="1" fillId="2" borderId="1" xfId="0" applyNumberFormat="1" applyFont="1" applyFill="1" applyBorder="1" applyAlignment="1">
      <alignment vertical="center"/>
    </xf>
    <xf numFmtId="167" fontId="1" fillId="2" borderId="6" xfId="0" applyNumberFormat="1" applyFont="1" applyFill="1" applyBorder="1" applyAlignment="1">
      <alignment vertical="center"/>
    </xf>
    <xf numFmtId="2" fontId="1" fillId="2" borderId="33" xfId="0" applyNumberFormat="1" applyFont="1" applyFill="1" applyBorder="1" applyAlignment="1">
      <alignment horizontal="center" vertical="center"/>
    </xf>
    <xf numFmtId="165" fontId="1" fillId="2" borderId="4" xfId="0" applyNumberFormat="1" applyFont="1" applyFill="1" applyBorder="1" applyAlignment="1">
      <alignment vertical="center"/>
    </xf>
    <xf numFmtId="2" fontId="1" fillId="2" borderId="34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vertical="center"/>
    </xf>
    <xf numFmtId="166" fontId="1" fillId="2" borderId="2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2" fontId="1" fillId="2" borderId="34" xfId="0" applyNumberFormat="1" applyFont="1" applyFill="1" applyBorder="1" applyAlignment="1">
      <alignment horizontal="center"/>
    </xf>
    <xf numFmtId="0" fontId="1" fillId="2" borderId="9" xfId="0" applyFont="1" applyFill="1" applyBorder="1"/>
    <xf numFmtId="166" fontId="1" fillId="2" borderId="2" xfId="0" applyNumberFormat="1" applyFont="1" applyFill="1" applyBorder="1"/>
    <xf numFmtId="0" fontId="1" fillId="2" borderId="4" xfId="0" applyFont="1" applyFill="1" applyBorder="1"/>
    <xf numFmtId="0" fontId="1" fillId="2" borderId="34" xfId="0" applyFont="1" applyFill="1" applyBorder="1"/>
    <xf numFmtId="0" fontId="1" fillId="2" borderId="30" xfId="0" applyFont="1" applyFill="1" applyBorder="1"/>
    <xf numFmtId="0" fontId="1" fillId="2" borderId="7" xfId="0" applyFont="1" applyFill="1" applyBorder="1"/>
    <xf numFmtId="166" fontId="1" fillId="2" borderId="11" xfId="0" applyNumberFormat="1" applyFont="1" applyFill="1" applyBorder="1"/>
    <xf numFmtId="0" fontId="1" fillId="2" borderId="5" xfId="0" applyFont="1" applyFill="1" applyBorder="1"/>
    <xf numFmtId="0" fontId="1" fillId="3" borderId="30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2" fontId="1" fillId="3" borderId="32" xfId="0" applyNumberFormat="1" applyFont="1" applyFill="1" applyBorder="1" applyAlignment="1">
      <alignment horizontal="center" vertical="center"/>
    </xf>
    <xf numFmtId="2" fontId="1" fillId="3" borderId="25" xfId="0" applyNumberFormat="1" applyFont="1" applyFill="1" applyBorder="1" applyAlignment="1">
      <alignment horizontal="center" vertical="center"/>
    </xf>
    <xf numFmtId="166" fontId="1" fillId="3" borderId="1" xfId="0" applyNumberFormat="1" applyFont="1" applyFill="1" applyBorder="1" applyAlignment="1">
      <alignment vertical="center"/>
    </xf>
    <xf numFmtId="165" fontId="1" fillId="3" borderId="6" xfId="0" applyNumberFormat="1" applyFont="1" applyFill="1" applyBorder="1" applyAlignment="1">
      <alignment vertical="center"/>
    </xf>
    <xf numFmtId="2" fontId="1" fillId="3" borderId="33" xfId="0" applyNumberFormat="1" applyFont="1" applyFill="1" applyBorder="1" applyAlignment="1">
      <alignment horizontal="center" vertical="center"/>
    </xf>
    <xf numFmtId="2" fontId="1" fillId="3" borderId="4" xfId="0" applyNumberFormat="1" applyFont="1" applyFill="1" applyBorder="1" applyAlignment="1">
      <alignment horizontal="center" vertical="center"/>
    </xf>
    <xf numFmtId="165" fontId="1" fillId="3" borderId="10" xfId="0" applyNumberFormat="1" applyFont="1" applyFill="1" applyBorder="1" applyAlignment="1">
      <alignment horizontal="center" vertical="center"/>
    </xf>
    <xf numFmtId="2" fontId="1" fillId="3" borderId="34" xfId="0" applyNumberFormat="1" applyFont="1" applyFill="1" applyBorder="1" applyAlignment="1">
      <alignment horizontal="center" vertical="center"/>
    </xf>
    <xf numFmtId="165" fontId="1" fillId="3" borderId="9" xfId="0" applyNumberFormat="1" applyFont="1" applyFill="1" applyBorder="1" applyAlignment="1">
      <alignment horizontal="center" vertical="center"/>
    </xf>
    <xf numFmtId="166" fontId="1" fillId="3" borderId="2" xfId="0" applyNumberFormat="1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2" fontId="1" fillId="3" borderId="34" xfId="0" applyNumberFormat="1" applyFont="1" applyFill="1" applyBorder="1" applyAlignment="1">
      <alignment horizontal="center"/>
    </xf>
    <xf numFmtId="165" fontId="1" fillId="3" borderId="9" xfId="0" applyNumberFormat="1" applyFont="1" applyFill="1" applyBorder="1" applyAlignment="1">
      <alignment horizontal="center"/>
    </xf>
    <xf numFmtId="166" fontId="1" fillId="3" borderId="2" xfId="0" applyNumberFormat="1" applyFont="1" applyFill="1" applyBorder="1"/>
    <xf numFmtId="0" fontId="1" fillId="3" borderId="4" xfId="0" applyFont="1" applyFill="1" applyBorder="1"/>
    <xf numFmtId="165" fontId="1" fillId="3" borderId="34" xfId="0" applyNumberFormat="1" applyFont="1" applyFill="1" applyBorder="1" applyAlignment="1">
      <alignment horizontal="center"/>
    </xf>
    <xf numFmtId="165" fontId="1" fillId="3" borderId="30" xfId="0" applyNumberFormat="1" applyFont="1" applyFill="1" applyBorder="1" applyAlignment="1">
      <alignment horizontal="center"/>
    </xf>
    <xf numFmtId="165" fontId="1" fillId="3" borderId="7" xfId="0" applyNumberFormat="1" applyFont="1" applyFill="1" applyBorder="1" applyAlignment="1">
      <alignment horizontal="center"/>
    </xf>
    <xf numFmtId="166" fontId="1" fillId="3" borderId="11" xfId="0" applyNumberFormat="1" applyFont="1" applyFill="1" applyBorder="1"/>
    <xf numFmtId="0" fontId="1" fillId="3" borderId="5" xfId="0" applyFont="1" applyFill="1" applyBorder="1"/>
    <xf numFmtId="0" fontId="1" fillId="4" borderId="30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2" fontId="1" fillId="4" borderId="37" xfId="0" applyNumberFormat="1" applyFont="1" applyFill="1" applyBorder="1" applyAlignment="1">
      <alignment horizontal="center" vertical="center"/>
    </xf>
    <xf numFmtId="165" fontId="1" fillId="4" borderId="38" xfId="0" applyNumberFormat="1" applyFont="1" applyFill="1" applyBorder="1" applyAlignment="1">
      <alignment horizontal="center" vertical="center"/>
    </xf>
    <xf numFmtId="2" fontId="1" fillId="4" borderId="34" xfId="0" applyNumberFormat="1" applyFont="1" applyFill="1" applyBorder="1" applyAlignment="1">
      <alignment horizontal="center" vertical="center"/>
    </xf>
    <xf numFmtId="165" fontId="1" fillId="4" borderId="35" xfId="0" applyNumberFormat="1" applyFont="1" applyFill="1" applyBorder="1" applyAlignment="1">
      <alignment horizontal="center" vertical="center"/>
    </xf>
    <xf numFmtId="2" fontId="1" fillId="4" borderId="33" xfId="0" applyNumberFormat="1" applyFont="1" applyFill="1" applyBorder="1" applyAlignment="1">
      <alignment horizontal="center" vertical="center"/>
    </xf>
    <xf numFmtId="165" fontId="1" fillId="4" borderId="4" xfId="0" applyNumberFormat="1" applyFont="1" applyFill="1" applyBorder="1" applyAlignment="1">
      <alignment horizontal="center" vertical="center"/>
    </xf>
    <xf numFmtId="165" fontId="1" fillId="4" borderId="36" xfId="0" applyNumberFormat="1" applyFont="1" applyFill="1" applyBorder="1" applyAlignment="1">
      <alignment horizontal="center" vertical="center"/>
    </xf>
    <xf numFmtId="165" fontId="1" fillId="4" borderId="34" xfId="0" applyNumberFormat="1" applyFont="1" applyFill="1" applyBorder="1" applyAlignment="1">
      <alignment horizontal="center"/>
    </xf>
    <xf numFmtId="165" fontId="1" fillId="4" borderId="36" xfId="0" applyNumberFormat="1" applyFont="1" applyFill="1" applyBorder="1" applyAlignment="1">
      <alignment horizontal="center"/>
    </xf>
    <xf numFmtId="165" fontId="1" fillId="4" borderId="30" xfId="0" applyNumberFormat="1" applyFont="1" applyFill="1" applyBorder="1" applyAlignment="1">
      <alignment horizontal="center"/>
    </xf>
    <xf numFmtId="165" fontId="1" fillId="4" borderId="15" xfId="0" applyNumberFormat="1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2" fontId="1" fillId="5" borderId="1" xfId="0" applyNumberFormat="1" applyFont="1" applyFill="1" applyBorder="1" applyAlignment="1">
      <alignment horizontal="center" vertical="center"/>
    </xf>
    <xf numFmtId="165" fontId="1" fillId="5" borderId="6" xfId="0" applyNumberFormat="1" applyFont="1" applyFill="1" applyBorder="1" applyAlignment="1">
      <alignment horizontal="center" vertical="center"/>
    </xf>
    <xf numFmtId="2" fontId="1" fillId="5" borderId="2" xfId="0" applyNumberFormat="1" applyFont="1" applyFill="1" applyBorder="1" applyAlignment="1">
      <alignment horizontal="center" vertical="center"/>
    </xf>
    <xf numFmtId="165" fontId="1" fillId="5" borderId="4" xfId="0" applyNumberFormat="1" applyFont="1" applyFill="1" applyBorder="1" applyAlignment="1">
      <alignment horizontal="center" vertical="center"/>
    </xf>
    <xf numFmtId="2" fontId="1" fillId="5" borderId="2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2" fontId="1" fillId="5" borderId="15" xfId="0" applyNumberFormat="1" applyFont="1" applyFill="1" applyBorder="1" applyAlignment="1">
      <alignment horizontal="center"/>
    </xf>
    <xf numFmtId="0" fontId="1" fillId="5" borderId="5" xfId="0" applyFont="1" applyFill="1" applyBorder="1"/>
    <xf numFmtId="0" fontId="1" fillId="6" borderId="11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165" fontId="1" fillId="6" borderId="6" xfId="0" applyNumberFormat="1" applyFont="1" applyFill="1" applyBorder="1" applyAlignment="1">
      <alignment horizontal="center" vertical="center"/>
    </xf>
    <xf numFmtId="2" fontId="1" fillId="6" borderId="1" xfId="0" applyNumberFormat="1" applyFont="1" applyFill="1" applyBorder="1" applyAlignment="1">
      <alignment horizontal="center" vertical="center"/>
    </xf>
    <xf numFmtId="2" fontId="1" fillId="6" borderId="6" xfId="0" applyNumberFormat="1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165" fontId="1" fillId="6" borderId="4" xfId="0" applyNumberFormat="1" applyFont="1" applyFill="1" applyBorder="1" applyAlignment="1">
      <alignment horizontal="center" vertical="center"/>
    </xf>
    <xf numFmtId="2" fontId="1" fillId="6" borderId="2" xfId="0" applyNumberFormat="1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0" borderId="39" xfId="0" applyFont="1" applyBorder="1"/>
    <xf numFmtId="1" fontId="1" fillId="0" borderId="23" xfId="0" applyNumberFormat="1" applyFont="1" applyBorder="1" applyAlignment="1">
      <alignment horizontal="center"/>
    </xf>
    <xf numFmtId="2" fontId="1" fillId="6" borderId="40" xfId="0" applyNumberFormat="1" applyFont="1" applyFill="1" applyBorder="1" applyAlignment="1">
      <alignment horizontal="center" vertical="center"/>
    </xf>
    <xf numFmtId="0" fontId="1" fillId="6" borderId="32" xfId="0" applyFont="1" applyFill="1" applyBorder="1" applyAlignment="1">
      <alignment horizontal="center" vertical="center"/>
    </xf>
    <xf numFmtId="164" fontId="1" fillId="0" borderId="42" xfId="0" applyNumberFormat="1" applyFont="1" applyBorder="1" applyAlignment="1">
      <alignment horizontal="center"/>
    </xf>
    <xf numFmtId="164" fontId="1" fillId="0" borderId="41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5" fontId="1" fillId="6" borderId="43" xfId="0" applyNumberFormat="1" applyFont="1" applyFill="1" applyBorder="1" applyAlignment="1">
      <alignment horizontal="center" vertical="center"/>
    </xf>
    <xf numFmtId="165" fontId="1" fillId="6" borderId="38" xfId="0" applyNumberFormat="1" applyFont="1" applyFill="1" applyBorder="1" applyAlignment="1">
      <alignment horizontal="center" vertical="center"/>
    </xf>
    <xf numFmtId="2" fontId="1" fillId="6" borderId="32" xfId="0" applyNumberFormat="1" applyFont="1" applyFill="1" applyBorder="1" applyAlignment="1">
      <alignment horizontal="center" vertical="center"/>
    </xf>
    <xf numFmtId="2" fontId="1" fillId="6" borderId="45" xfId="0" applyNumberFormat="1" applyFont="1" applyFill="1" applyBorder="1" applyAlignment="1">
      <alignment horizontal="center" vertical="center"/>
    </xf>
    <xf numFmtId="2" fontId="1" fillId="6" borderId="38" xfId="0" applyNumberFormat="1" applyFont="1" applyFill="1" applyBorder="1" applyAlignment="1">
      <alignment horizontal="center" vertical="center"/>
    </xf>
    <xf numFmtId="2" fontId="1" fillId="5" borderId="40" xfId="0" applyNumberFormat="1" applyFont="1" applyFill="1" applyBorder="1" applyAlignment="1">
      <alignment horizontal="center" vertical="center"/>
    </xf>
    <xf numFmtId="2" fontId="1" fillId="5" borderId="32" xfId="0" applyNumberFormat="1" applyFont="1" applyFill="1" applyBorder="1" applyAlignment="1">
      <alignment horizontal="center" vertical="center"/>
    </xf>
    <xf numFmtId="165" fontId="1" fillId="0" borderId="29" xfId="0" applyNumberFormat="1" applyFont="1" applyBorder="1" applyAlignment="1">
      <alignment horizontal="center" vertical="center"/>
    </xf>
    <xf numFmtId="165" fontId="1" fillId="0" borderId="28" xfId="0" applyNumberFormat="1" applyFont="1" applyBorder="1" applyAlignment="1">
      <alignment horizontal="center" vertical="center"/>
    </xf>
    <xf numFmtId="2" fontId="1" fillId="4" borderId="30" xfId="0" applyNumberFormat="1" applyFont="1" applyFill="1" applyBorder="1" applyAlignment="1">
      <alignment horizontal="center" vertical="center"/>
    </xf>
    <xf numFmtId="165" fontId="1" fillId="4" borderId="5" xfId="0" applyNumberFormat="1" applyFont="1" applyFill="1" applyBorder="1" applyAlignment="1">
      <alignment horizontal="center" vertical="center"/>
    </xf>
    <xf numFmtId="2" fontId="1" fillId="3" borderId="30" xfId="0" applyNumberFormat="1" applyFont="1" applyFill="1" applyBorder="1" applyAlignment="1">
      <alignment horizontal="center" vertical="center"/>
    </xf>
    <xf numFmtId="2" fontId="1" fillId="3" borderId="43" xfId="0" applyNumberFormat="1" applyFont="1" applyFill="1" applyBorder="1" applyAlignment="1">
      <alignment horizontal="center" vertical="center"/>
    </xf>
    <xf numFmtId="166" fontId="1" fillId="3" borderId="44" xfId="0" applyNumberFormat="1" applyFont="1" applyFill="1" applyBorder="1" applyAlignment="1">
      <alignment vertical="center"/>
    </xf>
    <xf numFmtId="166" fontId="1" fillId="3" borderId="32" xfId="0" applyNumberFormat="1" applyFont="1" applyFill="1" applyBorder="1" applyAlignment="1">
      <alignment vertical="center"/>
    </xf>
    <xf numFmtId="165" fontId="1" fillId="3" borderId="45" xfId="0" applyNumberFormat="1" applyFont="1" applyFill="1" applyBorder="1" applyAlignment="1">
      <alignment vertical="center"/>
    </xf>
    <xf numFmtId="165" fontId="1" fillId="3" borderId="38" xfId="0" applyNumberFormat="1" applyFont="1" applyFill="1" applyBorder="1" applyAlignment="1">
      <alignment vertical="center"/>
    </xf>
    <xf numFmtId="2" fontId="1" fillId="2" borderId="30" xfId="0" applyNumberFormat="1" applyFont="1" applyFill="1" applyBorder="1" applyAlignment="1">
      <alignment horizontal="center" vertical="center"/>
    </xf>
    <xf numFmtId="165" fontId="1" fillId="2" borderId="5" xfId="0" applyNumberFormat="1" applyFont="1" applyFill="1" applyBorder="1" applyAlignment="1">
      <alignment vertical="center"/>
    </xf>
    <xf numFmtId="167" fontId="1" fillId="2" borderId="45" xfId="0" applyNumberFormat="1" applyFont="1" applyFill="1" applyBorder="1" applyAlignment="1">
      <alignment vertical="center"/>
    </xf>
    <xf numFmtId="167" fontId="1" fillId="2" borderId="38" xfId="0" applyNumberFormat="1" applyFont="1" applyFill="1" applyBorder="1" applyAlignment="1">
      <alignment vertical="center"/>
    </xf>
    <xf numFmtId="2" fontId="1" fillId="3" borderId="38" xfId="0" applyNumberFormat="1" applyFont="1" applyFill="1" applyBorder="1" applyAlignment="1">
      <alignment horizontal="center" vertical="center"/>
    </xf>
    <xf numFmtId="2" fontId="1" fillId="4" borderId="32" xfId="0" applyNumberFormat="1" applyFont="1" applyFill="1" applyBorder="1" applyAlignment="1">
      <alignment horizontal="center" vertical="center"/>
    </xf>
    <xf numFmtId="165" fontId="1" fillId="4" borderId="45" xfId="0" applyNumberFormat="1" applyFont="1" applyFill="1" applyBorder="1" applyAlignment="1">
      <alignment horizontal="center" vertical="center"/>
    </xf>
    <xf numFmtId="2" fontId="1" fillId="3" borderId="46" xfId="0" applyNumberFormat="1" applyFont="1" applyFill="1" applyBorder="1" applyAlignment="1">
      <alignment horizontal="center" vertical="center"/>
    </xf>
    <xf numFmtId="165" fontId="1" fillId="2" borderId="43" xfId="0" applyNumberFormat="1" applyFont="1" applyFill="1" applyBorder="1" applyAlignment="1">
      <alignment vertical="center"/>
    </xf>
    <xf numFmtId="165" fontId="1" fillId="0" borderId="32" xfId="0" applyNumberFormat="1" applyFont="1" applyBorder="1" applyAlignment="1">
      <alignment horizontal="center"/>
    </xf>
    <xf numFmtId="165" fontId="1" fillId="0" borderId="29" xfId="0" applyNumberFormat="1" applyFont="1" applyBorder="1" applyAlignment="1">
      <alignment horizontal="center"/>
    </xf>
    <xf numFmtId="165" fontId="1" fillId="0" borderId="28" xfId="0" applyNumberFormat="1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165" fontId="1" fillId="0" borderId="27" xfId="0" applyNumberFormat="1" applyFont="1" applyBorder="1" applyAlignment="1">
      <alignment horizontal="center"/>
    </xf>
    <xf numFmtId="165" fontId="1" fillId="0" borderId="30" xfId="0" applyNumberFormat="1" applyFont="1" applyBorder="1" applyAlignment="1">
      <alignment horizontal="center"/>
    </xf>
    <xf numFmtId="165" fontId="1" fillId="5" borderId="5" xfId="0" applyNumberFormat="1" applyFont="1" applyFill="1" applyBorder="1" applyAlignment="1">
      <alignment horizontal="center" vertical="center"/>
    </xf>
    <xf numFmtId="166" fontId="1" fillId="2" borderId="30" xfId="0" applyNumberFormat="1" applyFont="1" applyFill="1" applyBorder="1" applyAlignment="1">
      <alignment vertical="center"/>
    </xf>
    <xf numFmtId="2" fontId="1" fillId="6" borderId="30" xfId="0" applyNumberFormat="1" applyFont="1" applyFill="1" applyBorder="1" applyAlignment="1">
      <alignment horizontal="center" vertical="center"/>
    </xf>
    <xf numFmtId="0" fontId="1" fillId="0" borderId="47" xfId="0" applyFont="1" applyBorder="1" applyAlignment="1">
      <alignment horizontal="center"/>
    </xf>
    <xf numFmtId="0" fontId="1" fillId="0" borderId="21" xfId="0" applyFont="1" applyBorder="1"/>
    <xf numFmtId="165" fontId="1" fillId="0" borderId="48" xfId="0" applyNumberFormat="1" applyFont="1" applyBorder="1"/>
    <xf numFmtId="0" fontId="1" fillId="0" borderId="49" xfId="0" applyFont="1" applyBorder="1"/>
    <xf numFmtId="0" fontId="1" fillId="0" borderId="40" xfId="0" applyFont="1" applyBorder="1" applyAlignment="1">
      <alignment horizontal="center"/>
    </xf>
    <xf numFmtId="164" fontId="1" fillId="0" borderId="50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0" borderId="40" xfId="0" applyNumberFormat="1" applyFont="1" applyBorder="1" applyAlignment="1">
      <alignment horizontal="center"/>
    </xf>
    <xf numFmtId="0" fontId="1" fillId="0" borderId="38" xfId="0" applyFont="1" applyBorder="1"/>
    <xf numFmtId="0" fontId="1" fillId="0" borderId="43" xfId="0" applyFont="1" applyBorder="1"/>
    <xf numFmtId="0" fontId="1" fillId="0" borderId="4" xfId="0" applyFont="1" applyBorder="1"/>
    <xf numFmtId="0" fontId="1" fillId="0" borderId="5" xfId="0" applyFont="1" applyBorder="1"/>
    <xf numFmtId="164" fontId="1" fillId="0" borderId="30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 wrapText="1"/>
    </xf>
    <xf numFmtId="0" fontId="1" fillId="4" borderId="8" xfId="0" applyFont="1" applyFill="1" applyBorder="1" applyAlignment="1">
      <alignment horizontal="center" wrapText="1"/>
    </xf>
    <xf numFmtId="0" fontId="1" fillId="5" borderId="12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6" borderId="14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0" borderId="28" xfId="0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93"/>
      <color rgb="FFFFC1C1"/>
      <color rgb="FFD1F3FF"/>
      <color rgb="FFABE9FF"/>
      <color rgb="FFCBFAB4"/>
      <color rgb="FFBDF1BE"/>
      <color rgb="FF20982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1"/>
  <sheetViews>
    <sheetView tabSelected="1" workbookViewId="0">
      <selection activeCell="C22" sqref="C22"/>
    </sheetView>
  </sheetViews>
  <sheetFormatPr defaultRowHeight="15.75"/>
  <cols>
    <col min="1" max="1" width="10.140625" style="11" bestFit="1" customWidth="1"/>
    <col min="2" max="2" width="9.140625" style="11"/>
    <col min="3" max="3" width="9.42578125" style="11" customWidth="1"/>
    <col min="4" max="4" width="9.28515625" style="11" customWidth="1"/>
    <col min="5" max="5" width="12" style="11" customWidth="1"/>
    <col min="6" max="6" width="9.42578125" style="11" customWidth="1"/>
    <col min="7" max="7" width="7.5703125" style="11" customWidth="1"/>
    <col min="8" max="9" width="8.5703125" style="11" customWidth="1"/>
    <col min="10" max="10" width="7.7109375" style="11" customWidth="1"/>
    <col min="11" max="11" width="9.28515625" style="11" customWidth="1"/>
    <col min="12" max="12" width="7.85546875" style="11" customWidth="1"/>
    <col min="13" max="13" width="8.5703125" style="11" customWidth="1"/>
    <col min="14" max="15" width="8.140625" style="11" customWidth="1"/>
    <col min="16" max="16" width="8.42578125" style="11" customWidth="1"/>
    <col min="17" max="17" width="8.7109375" style="11" customWidth="1"/>
    <col min="18" max="18" width="8.28515625" style="11" customWidth="1"/>
    <col min="19" max="16384" width="9.140625" style="11"/>
  </cols>
  <sheetData>
    <row r="1" spans="1:19" ht="16.5" thickBot="1">
      <c r="G1" s="9"/>
      <c r="K1" s="9"/>
      <c r="L1" s="9"/>
      <c r="M1" s="9"/>
      <c r="N1" s="9"/>
    </row>
    <row r="2" spans="1:19" ht="16.5" thickBot="1">
      <c r="A2" s="9"/>
      <c r="B2" s="9" t="s">
        <v>0</v>
      </c>
      <c r="C2" s="9"/>
      <c r="D2" s="41" t="s">
        <v>21</v>
      </c>
      <c r="E2" s="42">
        <v>40</v>
      </c>
      <c r="F2" s="174">
        <v>56</v>
      </c>
      <c r="G2" s="9" t="s">
        <v>33</v>
      </c>
      <c r="H2" s="175"/>
      <c r="I2" s="175"/>
      <c r="J2" s="177">
        <v>10.34</v>
      </c>
      <c r="K2" s="176" t="s">
        <v>34</v>
      </c>
      <c r="L2" s="9"/>
      <c r="M2" s="9"/>
      <c r="N2" s="177">
        <f>1400/J2</f>
        <v>135.39651837524178</v>
      </c>
      <c r="O2" s="9"/>
    </row>
    <row r="3" spans="1:19" ht="15" customHeight="1">
      <c r="A3" s="187" t="s">
        <v>7</v>
      </c>
      <c r="B3" s="188"/>
      <c r="C3" s="197" t="s">
        <v>4</v>
      </c>
      <c r="D3" s="198"/>
      <c r="E3" s="198"/>
      <c r="F3" s="199"/>
      <c r="G3" s="195" t="s">
        <v>27</v>
      </c>
      <c r="H3" s="196"/>
      <c r="I3" s="200" t="s">
        <v>5</v>
      </c>
      <c r="J3" s="193" t="s">
        <v>30</v>
      </c>
      <c r="K3" s="194"/>
      <c r="L3" s="189" t="s">
        <v>23</v>
      </c>
      <c r="M3" s="190"/>
      <c r="N3" s="189" t="s">
        <v>29</v>
      </c>
      <c r="O3" s="190"/>
      <c r="P3" s="191" t="s">
        <v>23</v>
      </c>
      <c r="Q3" s="192"/>
      <c r="R3" s="191" t="s">
        <v>28</v>
      </c>
      <c r="S3" s="192"/>
    </row>
    <row r="4" spans="1:19" ht="16.5" thickBot="1">
      <c r="A4" s="12" t="s">
        <v>6</v>
      </c>
      <c r="B4" s="13" t="s">
        <v>8</v>
      </c>
      <c r="C4" s="117" t="s">
        <v>1</v>
      </c>
      <c r="D4" s="118" t="s">
        <v>26</v>
      </c>
      <c r="E4" s="117" t="s">
        <v>2</v>
      </c>
      <c r="F4" s="118" t="s">
        <v>26</v>
      </c>
      <c r="G4" s="106" t="s">
        <v>20</v>
      </c>
      <c r="H4" s="107" t="s">
        <v>26</v>
      </c>
      <c r="I4" s="201"/>
      <c r="J4" s="93" t="s">
        <v>20</v>
      </c>
      <c r="K4" s="94" t="s">
        <v>26</v>
      </c>
      <c r="L4" s="71" t="s">
        <v>20</v>
      </c>
      <c r="M4" s="72" t="s">
        <v>26</v>
      </c>
      <c r="N4" s="71" t="s">
        <v>20</v>
      </c>
      <c r="O4" s="72" t="s">
        <v>26</v>
      </c>
      <c r="P4" s="49" t="s">
        <v>20</v>
      </c>
      <c r="Q4" s="50" t="s">
        <v>26</v>
      </c>
      <c r="R4" s="51" t="s">
        <v>20</v>
      </c>
      <c r="S4" s="50" t="s">
        <v>26</v>
      </c>
    </row>
    <row r="5" spans="1:19">
      <c r="A5" s="16">
        <v>44038</v>
      </c>
      <c r="B5" s="17">
        <v>44038</v>
      </c>
      <c r="C5" s="119">
        <v>10.26</v>
      </c>
      <c r="D5" s="120">
        <v>1400</v>
      </c>
      <c r="E5" s="121">
        <f t="shared" ref="E5:F8" si="0">C5-G5</f>
        <v>8.4599999999999991</v>
      </c>
      <c r="F5" s="122">
        <f>D5-H5</f>
        <v>1156.2862669245649</v>
      </c>
      <c r="G5" s="108">
        <v>1.8</v>
      </c>
      <c r="H5" s="109">
        <f>G5*$N$2</f>
        <v>243.71373307543521</v>
      </c>
      <c r="I5" s="43">
        <v>6.5</v>
      </c>
      <c r="J5" s="95">
        <f>I5*(N5+R5)/2</f>
        <v>1.4402142857142859</v>
      </c>
      <c r="K5" s="96">
        <f>I5*(O5+S5)/2</f>
        <v>195</v>
      </c>
      <c r="L5" s="73">
        <f>I5*N5</f>
        <v>1.68025</v>
      </c>
      <c r="M5" s="74">
        <f>I5*O5</f>
        <v>227.5</v>
      </c>
      <c r="N5" s="75">
        <f>$J$2/$E$2</f>
        <v>0.25850000000000001</v>
      </c>
      <c r="O5" s="76">
        <f>$D$5/$E$2</f>
        <v>35</v>
      </c>
      <c r="P5" s="52">
        <f>I5*R5</f>
        <v>1.2001785714285713</v>
      </c>
      <c r="Q5" s="53">
        <f>I5*S5</f>
        <v>162.5</v>
      </c>
      <c r="R5" s="54">
        <f>$J$2/$F$2</f>
        <v>0.18464285714285714</v>
      </c>
      <c r="S5" s="55">
        <f>1400/$F$2</f>
        <v>25</v>
      </c>
    </row>
    <row r="6" spans="1:19">
      <c r="A6" s="20">
        <v>44114</v>
      </c>
      <c r="B6" s="21">
        <v>44111</v>
      </c>
      <c r="C6" s="125">
        <f>C5-G5</f>
        <v>8.4599999999999991</v>
      </c>
      <c r="D6" s="124">
        <f>F5</f>
        <v>1156.2862669245649</v>
      </c>
      <c r="E6" s="121">
        <f t="shared" si="0"/>
        <v>4.4599999999999991</v>
      </c>
      <c r="F6" s="122">
        <f t="shared" si="0"/>
        <v>614.70019342359774</v>
      </c>
      <c r="G6" s="110">
        <v>4</v>
      </c>
      <c r="H6" s="109">
        <f t="shared" ref="H6:H8" si="1">G6*$N$2</f>
        <v>541.58607350096713</v>
      </c>
      <c r="I6" s="44">
        <v>18.2</v>
      </c>
      <c r="J6" s="97">
        <f>I6*(N6+R6)/2</f>
        <v>4.0326000000000004</v>
      </c>
      <c r="K6" s="98">
        <f>I6*(O6+S6)/2</f>
        <v>546</v>
      </c>
      <c r="L6" s="77">
        <f>I6*N6</f>
        <v>4.7046999999999999</v>
      </c>
      <c r="M6" s="78">
        <f>I6*O6</f>
        <v>637</v>
      </c>
      <c r="N6" s="75">
        <f t="shared" ref="N6:N10" si="2">$J$2/$E$2</f>
        <v>0.25850000000000001</v>
      </c>
      <c r="O6" s="76">
        <f t="shared" ref="O6:O10" si="3">$D$5/$E$2</f>
        <v>35</v>
      </c>
      <c r="P6" s="56">
        <f>I6*R6</f>
        <v>3.3604999999999996</v>
      </c>
      <c r="Q6" s="57">
        <f>I6*S6</f>
        <v>455</v>
      </c>
      <c r="R6" s="54">
        <f t="shared" ref="R6:R9" si="4">$J$2/$F$2</f>
        <v>0.18464285714285714</v>
      </c>
      <c r="S6" s="55">
        <f>1400/$F$2</f>
        <v>25</v>
      </c>
    </row>
    <row r="7" spans="1:19" ht="16.5" thickBot="1">
      <c r="A7" s="134">
        <f>A6+92</f>
        <v>44206</v>
      </c>
      <c r="B7" s="135">
        <v>44209</v>
      </c>
      <c r="C7" s="131">
        <f>C6-G6</f>
        <v>4.4599999999999991</v>
      </c>
      <c r="D7" s="136">
        <f>F6</f>
        <v>614.70019342359774</v>
      </c>
      <c r="E7" s="173">
        <f t="shared" si="0"/>
        <v>-2.0200000000000014</v>
      </c>
      <c r="F7" s="139">
        <f t="shared" si="0"/>
        <v>-262.66924564796909</v>
      </c>
      <c r="G7" s="141">
        <v>6.48</v>
      </c>
      <c r="H7" s="171">
        <f t="shared" si="1"/>
        <v>877.36943907156683</v>
      </c>
      <c r="I7" s="143">
        <v>29</v>
      </c>
      <c r="J7" s="145">
        <f>I7*(N7+R7)/2</f>
        <v>6.4255714285714287</v>
      </c>
      <c r="K7" s="146">
        <f>I7*(O7+S7)/2</f>
        <v>870</v>
      </c>
      <c r="L7" s="147">
        <f>I7*N7</f>
        <v>7.4965000000000002</v>
      </c>
      <c r="M7" s="148">
        <f>I7*O7</f>
        <v>1015</v>
      </c>
      <c r="N7" s="149">
        <f t="shared" si="2"/>
        <v>0.25850000000000001</v>
      </c>
      <c r="O7" s="151">
        <f t="shared" si="3"/>
        <v>35</v>
      </c>
      <c r="P7" s="153">
        <f>I7*R7</f>
        <v>5.3546428571428573</v>
      </c>
      <c r="Q7" s="154">
        <f>I7*S7</f>
        <v>725</v>
      </c>
      <c r="R7" s="172">
        <f t="shared" si="4"/>
        <v>0.18464285714285714</v>
      </c>
      <c r="S7" s="155">
        <f t="shared" ref="S7:S10" si="5">1400/$F$2</f>
        <v>25</v>
      </c>
    </row>
    <row r="8" spans="1:19">
      <c r="A8" s="133">
        <v>44299</v>
      </c>
      <c r="B8" s="17"/>
      <c r="C8" s="132">
        <v>8.4</v>
      </c>
      <c r="D8" s="137">
        <v>1400</v>
      </c>
      <c r="E8" s="138">
        <f>C8-G8</f>
        <v>1.4000000000000004</v>
      </c>
      <c r="F8" s="140">
        <f t="shared" si="0"/>
        <v>452.22437137330758</v>
      </c>
      <c r="G8" s="142">
        <v>7</v>
      </c>
      <c r="H8" s="109">
        <f t="shared" si="1"/>
        <v>947.77562862669242</v>
      </c>
      <c r="I8" s="144">
        <v>25</v>
      </c>
      <c r="J8" s="158">
        <f t="shared" ref="J8:J9" si="6">I8*(N8+R8)/2</f>
        <v>5.5392857142857146</v>
      </c>
      <c r="K8" s="96">
        <f t="shared" ref="K8:K9" si="7">I8*(O8+S8)/2</f>
        <v>750</v>
      </c>
      <c r="L8" s="160">
        <f>I8*N8</f>
        <v>6.4625000000000004</v>
      </c>
      <c r="M8" s="157">
        <f>I8*O8</f>
        <v>875</v>
      </c>
      <c r="N8" s="150">
        <f t="shared" si="2"/>
        <v>0.25850000000000001</v>
      </c>
      <c r="O8" s="152">
        <f t="shared" si="3"/>
        <v>35</v>
      </c>
      <c r="P8" s="52">
        <f>I8*R8</f>
        <v>4.6160714285714288</v>
      </c>
      <c r="Q8" s="161">
        <f>I8*S8</f>
        <v>625</v>
      </c>
      <c r="R8" s="54">
        <f t="shared" si="4"/>
        <v>0.18464285714285714</v>
      </c>
      <c r="S8" s="156">
        <f t="shared" si="5"/>
        <v>25</v>
      </c>
    </row>
    <row r="9" spans="1:19">
      <c r="A9" s="20">
        <f>A8+90</f>
        <v>44389</v>
      </c>
      <c r="B9" s="21"/>
      <c r="C9" s="123"/>
      <c r="D9" s="124"/>
      <c r="E9" s="123"/>
      <c r="F9" s="126"/>
      <c r="G9" s="110"/>
      <c r="H9" s="111"/>
      <c r="I9" s="44"/>
      <c r="J9" s="97">
        <f t="shared" si="6"/>
        <v>0</v>
      </c>
      <c r="K9" s="159">
        <f t="shared" si="7"/>
        <v>0</v>
      </c>
      <c r="L9" s="80">
        <f>I9*N9</f>
        <v>0</v>
      </c>
      <c r="M9" s="78">
        <f>I9*O9</f>
        <v>0</v>
      </c>
      <c r="N9" s="75">
        <f t="shared" si="2"/>
        <v>0.25850000000000001</v>
      </c>
      <c r="O9" s="76">
        <f t="shared" si="3"/>
        <v>35</v>
      </c>
      <c r="P9" s="58">
        <f>I9*R9</f>
        <v>0</v>
      </c>
      <c r="Q9" s="57">
        <f>I9*S9</f>
        <v>0</v>
      </c>
      <c r="R9" s="54">
        <f t="shared" si="4"/>
        <v>0.18464285714285714</v>
      </c>
      <c r="S9" s="55">
        <f t="shared" si="5"/>
        <v>25</v>
      </c>
    </row>
    <row r="10" spans="1:19">
      <c r="A10" s="20">
        <f t="shared" ref="A10" si="8">A9+92</f>
        <v>44481</v>
      </c>
      <c r="B10" s="21"/>
      <c r="C10" s="123"/>
      <c r="D10" s="126"/>
      <c r="E10" s="123"/>
      <c r="F10" s="126"/>
      <c r="G10" s="110"/>
      <c r="H10" s="111"/>
      <c r="I10" s="44"/>
      <c r="J10" s="99"/>
      <c r="K10" s="100"/>
      <c r="L10" s="77"/>
      <c r="M10" s="79"/>
      <c r="N10" s="75">
        <f t="shared" si="2"/>
        <v>0.25850000000000001</v>
      </c>
      <c r="O10" s="76">
        <f t="shared" si="3"/>
        <v>35</v>
      </c>
      <c r="P10" s="56"/>
      <c r="Q10" s="57"/>
      <c r="R10" s="54">
        <f t="shared" ref="R10" si="9">$C$5/$F$2</f>
        <v>0.18321428571428572</v>
      </c>
      <c r="S10" s="55">
        <f t="shared" si="5"/>
        <v>25</v>
      </c>
    </row>
    <row r="11" spans="1:19">
      <c r="A11" s="20"/>
      <c r="B11" s="21"/>
      <c r="C11" s="123"/>
      <c r="D11" s="126"/>
      <c r="E11" s="123"/>
      <c r="F11" s="126"/>
      <c r="G11" s="110"/>
      <c r="H11" s="111"/>
      <c r="I11" s="44"/>
      <c r="J11" s="97"/>
      <c r="K11" s="101"/>
      <c r="L11" s="80"/>
      <c r="M11" s="81"/>
      <c r="N11" s="82"/>
      <c r="O11" s="83"/>
      <c r="P11" s="58"/>
      <c r="Q11" s="59"/>
      <c r="R11" s="60"/>
      <c r="S11" s="61"/>
    </row>
    <row r="12" spans="1:19">
      <c r="A12" s="20"/>
      <c r="B12" s="21"/>
      <c r="C12" s="127"/>
      <c r="D12" s="128"/>
      <c r="E12" s="127"/>
      <c r="F12" s="128"/>
      <c r="G12" s="112"/>
      <c r="H12" s="113"/>
      <c r="I12" s="7"/>
      <c r="J12" s="102"/>
      <c r="K12" s="103"/>
      <c r="L12" s="84"/>
      <c r="M12" s="85"/>
      <c r="N12" s="86"/>
      <c r="O12" s="87"/>
      <c r="P12" s="62"/>
      <c r="Q12" s="63"/>
      <c r="R12" s="64"/>
      <c r="S12" s="65"/>
    </row>
    <row r="13" spans="1:19">
      <c r="A13" s="20"/>
      <c r="B13" s="21"/>
      <c r="C13" s="127"/>
      <c r="D13" s="128"/>
      <c r="E13" s="127"/>
      <c r="F13" s="128"/>
      <c r="G13" s="112"/>
      <c r="H13" s="114"/>
      <c r="I13" s="7"/>
      <c r="J13" s="102"/>
      <c r="K13" s="103"/>
      <c r="L13" s="84"/>
      <c r="M13" s="85"/>
      <c r="N13" s="86"/>
      <c r="O13" s="87"/>
      <c r="P13" s="62"/>
      <c r="Q13" s="65"/>
      <c r="R13" s="64"/>
      <c r="S13" s="65"/>
    </row>
    <row r="14" spans="1:19">
      <c r="A14" s="20"/>
      <c r="B14" s="21"/>
      <c r="C14" s="127"/>
      <c r="D14" s="128"/>
      <c r="E14" s="127"/>
      <c r="F14" s="128"/>
      <c r="G14" s="112"/>
      <c r="H14" s="114"/>
      <c r="I14" s="7"/>
      <c r="J14" s="102"/>
      <c r="K14" s="103"/>
      <c r="L14" s="88"/>
      <c r="M14" s="85"/>
      <c r="N14" s="86"/>
      <c r="O14" s="87"/>
      <c r="P14" s="62"/>
      <c r="Q14" s="63"/>
      <c r="R14" s="64"/>
      <c r="S14" s="65"/>
    </row>
    <row r="15" spans="1:19">
      <c r="A15" s="20"/>
      <c r="B15" s="21"/>
      <c r="C15" s="127"/>
      <c r="D15" s="128"/>
      <c r="E15" s="127"/>
      <c r="F15" s="128"/>
      <c r="G15" s="112"/>
      <c r="H15" s="114"/>
      <c r="I15" s="7"/>
      <c r="J15" s="102"/>
      <c r="K15" s="103"/>
      <c r="L15" s="88"/>
      <c r="M15" s="85"/>
      <c r="N15" s="86"/>
      <c r="O15" s="87"/>
      <c r="P15" s="62"/>
      <c r="Q15" s="63"/>
      <c r="R15" s="64"/>
      <c r="S15" s="65"/>
    </row>
    <row r="16" spans="1:19">
      <c r="A16" s="20"/>
      <c r="B16" s="21"/>
      <c r="C16" s="127"/>
      <c r="D16" s="128"/>
      <c r="E16" s="127"/>
      <c r="F16" s="128"/>
      <c r="G16" s="112"/>
      <c r="H16" s="114"/>
      <c r="I16" s="7"/>
      <c r="J16" s="102"/>
      <c r="K16" s="103"/>
      <c r="L16" s="88"/>
      <c r="M16" s="85"/>
      <c r="N16" s="86"/>
      <c r="O16" s="87"/>
      <c r="P16" s="66"/>
      <c r="Q16" s="63"/>
      <c r="R16" s="64"/>
      <c r="S16" s="65"/>
    </row>
    <row r="17" spans="1:19">
      <c r="A17" s="20"/>
      <c r="B17" s="21"/>
      <c r="C17" s="127"/>
      <c r="D17" s="128"/>
      <c r="E17" s="127"/>
      <c r="F17" s="128"/>
      <c r="G17" s="112"/>
      <c r="H17" s="114"/>
      <c r="I17" s="7"/>
      <c r="J17" s="102"/>
      <c r="K17" s="103"/>
      <c r="L17" s="88"/>
      <c r="M17" s="85"/>
      <c r="N17" s="86"/>
      <c r="O17" s="87"/>
      <c r="P17" s="66"/>
      <c r="Q17" s="63"/>
      <c r="R17" s="64"/>
      <c r="S17" s="65"/>
    </row>
    <row r="18" spans="1:19" ht="16.5" thickBot="1">
      <c r="A18" s="23"/>
      <c r="B18" s="13"/>
      <c r="C18" s="117"/>
      <c r="D18" s="118"/>
      <c r="E18" s="117"/>
      <c r="F18" s="118"/>
      <c r="G18" s="115"/>
      <c r="H18" s="116"/>
      <c r="I18" s="36"/>
      <c r="J18" s="104"/>
      <c r="K18" s="105"/>
      <c r="L18" s="89"/>
      <c r="M18" s="90"/>
      <c r="N18" s="91"/>
      <c r="O18" s="92"/>
      <c r="P18" s="67"/>
      <c r="Q18" s="68"/>
      <c r="R18" s="69"/>
      <c r="S18" s="70"/>
    </row>
    <row r="19" spans="1:19">
      <c r="A19" s="24"/>
      <c r="E19" s="45"/>
      <c r="G19" s="25"/>
      <c r="I19" s="46"/>
    </row>
    <row r="20" spans="1:19">
      <c r="A20" s="11" t="s">
        <v>37</v>
      </c>
      <c r="B20" s="11">
        <v>10.26</v>
      </c>
      <c r="C20" s="11" t="s">
        <v>38</v>
      </c>
    </row>
    <row r="21" spans="1:19">
      <c r="A21" s="11" t="s">
        <v>39</v>
      </c>
      <c r="B21" s="11">
        <v>1.34</v>
      </c>
      <c r="C21" s="11" t="s">
        <v>38</v>
      </c>
    </row>
  </sheetData>
  <mergeCells count="9">
    <mergeCell ref="A3:B3"/>
    <mergeCell ref="N3:O3"/>
    <mergeCell ref="L3:M3"/>
    <mergeCell ref="R3:S3"/>
    <mergeCell ref="P3:Q3"/>
    <mergeCell ref="J3:K3"/>
    <mergeCell ref="G3:H3"/>
    <mergeCell ref="C3:F3"/>
    <mergeCell ref="I3:I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20"/>
  <sheetViews>
    <sheetView workbookViewId="0">
      <selection activeCell="Q11" sqref="Q11"/>
    </sheetView>
  </sheetViews>
  <sheetFormatPr defaultRowHeight="15.75"/>
  <cols>
    <col min="1" max="1" width="3.5703125" style="11" customWidth="1"/>
    <col min="2" max="2" width="11.28515625" style="11" bestFit="1" customWidth="1"/>
    <col min="3" max="3" width="9.140625" style="11"/>
    <col min="4" max="4" width="11.28515625" style="11" bestFit="1" customWidth="1"/>
    <col min="5" max="5" width="13.85546875" style="11" customWidth="1"/>
    <col min="6" max="6" width="11" style="11" customWidth="1"/>
    <col min="7" max="7" width="14.5703125" style="11" customWidth="1"/>
    <col min="8" max="8" width="15.42578125" style="11" customWidth="1"/>
    <col min="9" max="9" width="14.28515625" style="11" customWidth="1"/>
    <col min="10" max="10" width="11.42578125" style="11" customWidth="1"/>
    <col min="11" max="11" width="12.42578125" style="11" customWidth="1"/>
    <col min="12" max="16384" width="9.140625" style="11"/>
  </cols>
  <sheetData>
    <row r="2" spans="1:10" ht="16.5" thickBot="1">
      <c r="A2" s="9"/>
      <c r="B2" s="26">
        <v>43961</v>
      </c>
      <c r="C2" s="9" t="s">
        <v>9</v>
      </c>
      <c r="D2" s="9"/>
      <c r="E2" s="10">
        <f ca="1">TODAY()</f>
        <v>44265</v>
      </c>
      <c r="F2" s="40" t="s">
        <v>22</v>
      </c>
      <c r="G2" s="47">
        <v>10</v>
      </c>
      <c r="H2" s="11" t="s">
        <v>24</v>
      </c>
      <c r="I2" s="9"/>
    </row>
    <row r="3" spans="1:10" ht="16.5" thickBot="1">
      <c r="A3" s="182" t="s">
        <v>35</v>
      </c>
      <c r="B3" s="187" t="s">
        <v>7</v>
      </c>
      <c r="C3" s="188"/>
      <c r="D3" s="204" t="s">
        <v>10</v>
      </c>
      <c r="E3" s="205"/>
      <c r="F3" s="206"/>
      <c r="G3" s="207" t="s">
        <v>14</v>
      </c>
      <c r="H3" s="187"/>
      <c r="I3" s="188"/>
      <c r="J3" s="202" t="s">
        <v>5</v>
      </c>
    </row>
    <row r="4" spans="1:10" ht="16.5" thickBot="1">
      <c r="A4" s="183" t="s">
        <v>36</v>
      </c>
      <c r="B4" s="178" t="s">
        <v>6</v>
      </c>
      <c r="C4" s="13" t="s">
        <v>8</v>
      </c>
      <c r="D4" s="1" t="s">
        <v>11</v>
      </c>
      <c r="E4" s="1" t="s">
        <v>12</v>
      </c>
      <c r="F4" s="2" t="s">
        <v>13</v>
      </c>
      <c r="G4" s="15" t="s">
        <v>17</v>
      </c>
      <c r="H4" s="13" t="s">
        <v>15</v>
      </c>
      <c r="I4" s="29" t="s">
        <v>18</v>
      </c>
      <c r="J4" s="203"/>
    </row>
    <row r="5" spans="1:10">
      <c r="A5" s="182">
        <v>1</v>
      </c>
      <c r="B5" s="179">
        <v>44032</v>
      </c>
      <c r="C5" s="17">
        <v>44032</v>
      </c>
      <c r="D5" s="3">
        <f>B5-B2</f>
        <v>71</v>
      </c>
      <c r="E5" s="4">
        <f>D5/7</f>
        <v>10.142857142857142</v>
      </c>
      <c r="F5" s="7">
        <f>D5/30.4</f>
        <v>2.3355263157894739</v>
      </c>
      <c r="G5" s="18"/>
      <c r="H5" s="19"/>
      <c r="I5" s="30"/>
      <c r="J5" s="27"/>
    </row>
    <row r="6" spans="1:10">
      <c r="A6" s="184">
        <v>2</v>
      </c>
      <c r="B6" s="180">
        <v>44052</v>
      </c>
      <c r="C6" s="21">
        <v>44052</v>
      </c>
      <c r="D6" s="5">
        <f>B6-$B$2</f>
        <v>91</v>
      </c>
      <c r="E6" s="6">
        <f>D6/7</f>
        <v>13</v>
      </c>
      <c r="F6" s="7">
        <f>D6/30.4</f>
        <v>2.9934210526315792</v>
      </c>
      <c r="G6" s="18">
        <v>1.6</v>
      </c>
      <c r="H6" s="22" t="s">
        <v>16</v>
      </c>
      <c r="I6" s="31" t="s">
        <v>19</v>
      </c>
      <c r="J6" s="28">
        <v>8.1999999999999993</v>
      </c>
    </row>
    <row r="7" spans="1:10">
      <c r="A7" s="184">
        <v>3</v>
      </c>
      <c r="B7" s="180">
        <f>B6+30.4</f>
        <v>44082.400000000001</v>
      </c>
      <c r="C7" s="21">
        <v>44084</v>
      </c>
      <c r="D7" s="5">
        <f t="shared" ref="D7:D15" si="0">B7-$B$2</f>
        <v>121.40000000000146</v>
      </c>
      <c r="E7" s="6">
        <f>D7/7</f>
        <v>17.342857142857351</v>
      </c>
      <c r="F7" s="7">
        <f t="shared" ref="F7:F15" si="1">D7/30.4</f>
        <v>3.9934210526316272</v>
      </c>
      <c r="G7" s="37">
        <f>J7/5</f>
        <v>3</v>
      </c>
      <c r="H7" s="22" t="s">
        <v>16</v>
      </c>
      <c r="I7" s="31" t="s">
        <v>19</v>
      </c>
      <c r="J7" s="6">
        <v>15</v>
      </c>
    </row>
    <row r="8" spans="1:10">
      <c r="A8" s="184">
        <v>4</v>
      </c>
      <c r="B8" s="180">
        <f t="shared" ref="B8:B15" si="2">B7+30.4</f>
        <v>44112.800000000003</v>
      </c>
      <c r="C8" s="21">
        <v>44107</v>
      </c>
      <c r="D8" s="5">
        <f t="shared" si="0"/>
        <v>151.80000000000291</v>
      </c>
      <c r="E8" s="6">
        <f>D8/7</f>
        <v>21.685714285714702</v>
      </c>
      <c r="F8" s="7">
        <f t="shared" si="1"/>
        <v>4.9934210526316747</v>
      </c>
      <c r="G8" s="37">
        <f>J8/5</f>
        <v>3.6</v>
      </c>
      <c r="H8" s="22" t="s">
        <v>16</v>
      </c>
      <c r="I8" s="31" t="s">
        <v>19</v>
      </c>
      <c r="J8" s="6">
        <v>18</v>
      </c>
    </row>
    <row r="9" spans="1:10">
      <c r="A9" s="184">
        <v>5</v>
      </c>
      <c r="B9" s="180">
        <f t="shared" si="2"/>
        <v>44143.200000000004</v>
      </c>
      <c r="C9" s="21">
        <v>44146</v>
      </c>
      <c r="D9" s="5">
        <f t="shared" si="0"/>
        <v>182.20000000000437</v>
      </c>
      <c r="E9" s="6">
        <f>D9/7</f>
        <v>26.028571428572054</v>
      </c>
      <c r="F9" s="7">
        <f>D9/30.4</f>
        <v>5.9934210526317226</v>
      </c>
      <c r="G9" s="37">
        <f>J9/5</f>
        <v>4.8</v>
      </c>
      <c r="H9" s="22" t="s">
        <v>16</v>
      </c>
      <c r="I9" s="31" t="s">
        <v>19</v>
      </c>
      <c r="J9" s="6">
        <v>24</v>
      </c>
    </row>
    <row r="10" spans="1:10" ht="16.5" thickBot="1">
      <c r="A10" s="183">
        <v>6</v>
      </c>
      <c r="B10" s="181">
        <f t="shared" si="2"/>
        <v>44173.600000000006</v>
      </c>
      <c r="C10" s="135">
        <v>44176</v>
      </c>
      <c r="D10" s="32">
        <f t="shared" si="0"/>
        <v>212.60000000000582</v>
      </c>
      <c r="E10" s="36">
        <v>25.5</v>
      </c>
      <c r="F10" s="163">
        <f t="shared" si="1"/>
        <v>6.9934210526317706</v>
      </c>
      <c r="G10" s="170">
        <f>J10/5</f>
        <v>5.2</v>
      </c>
      <c r="H10" s="165" t="s">
        <v>16</v>
      </c>
      <c r="I10" s="167" t="s">
        <v>19</v>
      </c>
      <c r="J10" s="169">
        <v>26</v>
      </c>
    </row>
    <row r="11" spans="1:10">
      <c r="A11" s="182">
        <v>1</v>
      </c>
      <c r="B11" s="179">
        <f t="shared" si="2"/>
        <v>44204.000000000007</v>
      </c>
      <c r="C11" s="17">
        <v>44208</v>
      </c>
      <c r="D11" s="34">
        <f t="shared" si="0"/>
        <v>243.00000000000728</v>
      </c>
      <c r="E11" s="4">
        <f t="shared" ref="E11:E15" si="3">D11/7</f>
        <v>34.714285714286753</v>
      </c>
      <c r="F11" s="164">
        <f t="shared" si="1"/>
        <v>7.9934210526318186</v>
      </c>
      <c r="G11" s="162">
        <f>J11/10</f>
        <v>2.9</v>
      </c>
      <c r="H11" s="166" t="s">
        <v>31</v>
      </c>
      <c r="I11" s="168" t="s">
        <v>32</v>
      </c>
      <c r="J11" s="164">
        <v>29</v>
      </c>
    </row>
    <row r="12" spans="1:10">
      <c r="A12" s="184">
        <v>2</v>
      </c>
      <c r="B12" s="180">
        <f>B11+60</f>
        <v>44264.000000000007</v>
      </c>
      <c r="C12" s="21">
        <v>44261</v>
      </c>
      <c r="D12" s="5">
        <f t="shared" si="0"/>
        <v>303.00000000000728</v>
      </c>
      <c r="E12" s="6">
        <f t="shared" si="3"/>
        <v>43.285714285715322</v>
      </c>
      <c r="F12" s="7">
        <f>D12/30.4</f>
        <v>9.9671052631581354</v>
      </c>
      <c r="G12" s="38">
        <f>J12/10</f>
        <v>3</v>
      </c>
      <c r="H12" s="22" t="s">
        <v>31</v>
      </c>
      <c r="I12" s="31" t="s">
        <v>32</v>
      </c>
      <c r="J12" s="6">
        <v>30</v>
      </c>
    </row>
    <row r="13" spans="1:10">
      <c r="A13" s="184">
        <v>3</v>
      </c>
      <c r="B13" s="180">
        <f>B12+91.2</f>
        <v>44355.200000000004</v>
      </c>
      <c r="C13" s="21"/>
      <c r="D13" s="5">
        <f t="shared" si="0"/>
        <v>394.20000000000437</v>
      </c>
      <c r="E13" s="6">
        <f t="shared" si="3"/>
        <v>56.314285714286335</v>
      </c>
      <c r="F13" s="7">
        <f t="shared" si="1"/>
        <v>12.967105263158039</v>
      </c>
      <c r="G13" s="38"/>
      <c r="H13" s="22" t="s">
        <v>31</v>
      </c>
      <c r="I13" s="31" t="s">
        <v>32</v>
      </c>
      <c r="J13" s="6"/>
    </row>
    <row r="14" spans="1:10">
      <c r="A14" s="184">
        <v>4</v>
      </c>
      <c r="B14" s="180">
        <f t="shared" si="2"/>
        <v>44385.600000000006</v>
      </c>
      <c r="C14" s="21"/>
      <c r="D14" s="5">
        <f t="shared" si="0"/>
        <v>424.60000000000582</v>
      </c>
      <c r="E14" s="6">
        <f t="shared" si="3"/>
        <v>60.65714285714369</v>
      </c>
      <c r="F14" s="7">
        <f t="shared" si="1"/>
        <v>13.967105263158087</v>
      </c>
      <c r="G14" s="38"/>
      <c r="H14" s="22"/>
      <c r="I14" s="31"/>
      <c r="J14" s="6"/>
    </row>
    <row r="15" spans="1:10">
      <c r="A15" s="184">
        <v>5</v>
      </c>
      <c r="B15" s="180">
        <f t="shared" si="2"/>
        <v>44416.000000000007</v>
      </c>
      <c r="C15" s="21"/>
      <c r="D15" s="5">
        <f t="shared" si="0"/>
        <v>455.00000000000728</v>
      </c>
      <c r="E15" s="5">
        <f t="shared" si="3"/>
        <v>65.000000000001037</v>
      </c>
      <c r="F15" s="8">
        <f t="shared" si="1"/>
        <v>14.967105263158135</v>
      </c>
      <c r="G15" s="38"/>
      <c r="H15" s="22"/>
      <c r="I15" s="31"/>
      <c r="J15" s="6"/>
    </row>
    <row r="16" spans="1:10">
      <c r="A16" s="184"/>
      <c r="B16" s="180"/>
      <c r="C16" s="21"/>
      <c r="D16" s="5"/>
      <c r="E16" s="5"/>
      <c r="F16" s="8"/>
      <c r="G16" s="38"/>
      <c r="H16" s="22"/>
      <c r="I16" s="31"/>
      <c r="J16" s="6"/>
    </row>
    <row r="17" spans="1:10">
      <c r="A17" s="184"/>
      <c r="B17" s="180"/>
      <c r="C17" s="21"/>
      <c r="D17" s="5"/>
      <c r="E17" s="5"/>
      <c r="F17" s="8"/>
      <c r="G17" s="38"/>
      <c r="H17" s="22"/>
      <c r="I17" s="31"/>
      <c r="J17" s="6"/>
    </row>
    <row r="18" spans="1:10" ht="16.5" thickBot="1">
      <c r="A18" s="185"/>
      <c r="B18" s="186"/>
      <c r="C18" s="13"/>
      <c r="D18" s="32"/>
      <c r="E18" s="32"/>
      <c r="F18" s="35" t="s">
        <v>3</v>
      </c>
      <c r="G18" s="39">
        <f>SUM(G11:G15)</f>
        <v>5.9</v>
      </c>
      <c r="H18" s="13"/>
      <c r="I18" s="14"/>
      <c r="J18" s="36"/>
    </row>
    <row r="19" spans="1:10" ht="16.5" thickBot="1">
      <c r="B19" s="24"/>
      <c r="D19" s="33"/>
      <c r="E19" s="34"/>
      <c r="F19" s="130" t="s">
        <v>25</v>
      </c>
      <c r="G19" s="48">
        <f>G2-G18</f>
        <v>4.0999999999999996</v>
      </c>
      <c r="H19" s="129"/>
    </row>
    <row r="20" spans="1:10">
      <c r="D20" s="5"/>
      <c r="E20" s="5"/>
      <c r="F20" s="34"/>
      <c r="G20" s="129"/>
    </row>
  </sheetData>
  <mergeCells count="4">
    <mergeCell ref="B3:C3"/>
    <mergeCell ref="J3:J4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Бравекто</vt:lpstr>
      <vt:lpstr>Глисты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</dc:creator>
  <cp:lastModifiedBy>Виктор</cp:lastModifiedBy>
  <dcterms:created xsi:type="dcterms:W3CDTF">2020-07-26T05:40:07Z</dcterms:created>
  <dcterms:modified xsi:type="dcterms:W3CDTF">2021-03-10T05:12:40Z</dcterms:modified>
</cp:coreProperties>
</file>